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3" i="1"/>
  <c r="M14" i="1"/>
  <c r="M15" i="1"/>
  <c r="M16" i="1"/>
  <c r="M17" i="1"/>
  <c r="M18" i="1"/>
  <c r="M19" i="1"/>
  <c r="M20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9" i="1"/>
  <c r="M40" i="1"/>
  <c r="M41" i="1"/>
  <c r="M42" i="1"/>
  <c r="M4" i="1"/>
  <c r="X42" i="1" l="1"/>
  <c r="X41" i="1"/>
  <c r="X40" i="1"/>
  <c r="O40" i="1"/>
  <c r="X39" i="1"/>
  <c r="X36" i="1"/>
  <c r="X35" i="1"/>
  <c r="X34" i="1"/>
  <c r="X33" i="1"/>
  <c r="X32" i="1"/>
  <c r="X31" i="1"/>
  <c r="X30" i="1"/>
  <c r="X29" i="1"/>
  <c r="X28" i="1"/>
  <c r="X27" i="1"/>
  <c r="O27" i="1"/>
  <c r="X26" i="1"/>
  <c r="X25" i="1"/>
  <c r="X24" i="1"/>
  <c r="X23" i="1"/>
  <c r="X19" i="1"/>
  <c r="O19" i="1"/>
  <c r="X18" i="1"/>
  <c r="O18" i="1"/>
  <c r="X17" i="1"/>
  <c r="O17" i="1"/>
  <c r="X16" i="1"/>
  <c r="O16" i="1"/>
  <c r="X15" i="1"/>
  <c r="X14" i="1"/>
  <c r="X13" i="1"/>
  <c r="X10" i="1"/>
  <c r="X9" i="1"/>
  <c r="X8" i="1"/>
  <c r="O8" i="1"/>
  <c r="X7" i="1"/>
  <c r="X6" i="1"/>
  <c r="X5" i="1"/>
  <c r="X4" i="1"/>
</calcChain>
</file>

<file path=xl/sharedStrings.xml><?xml version="1.0" encoding="utf-8"?>
<sst xmlns="http://schemas.openxmlformats.org/spreadsheetml/2006/main" count="381" uniqueCount="160">
  <si>
    <t>Sample no</t>
  </si>
  <si>
    <t>Exp</t>
  </si>
  <si>
    <t>Site</t>
  </si>
  <si>
    <t>Hole</t>
  </si>
  <si>
    <t>Core</t>
  </si>
  <si>
    <t>Type</t>
  </si>
  <si>
    <t>Sect</t>
  </si>
  <si>
    <t>A/W</t>
  </si>
  <si>
    <t>SN-1</t>
  </si>
  <si>
    <t>U1480</t>
  </si>
  <si>
    <t>E</t>
  </si>
  <si>
    <t>H</t>
  </si>
  <si>
    <t>W</t>
  </si>
  <si>
    <t>SN-2</t>
  </si>
  <si>
    <t>SN-3</t>
  </si>
  <si>
    <t>SN-4</t>
  </si>
  <si>
    <t>U1481</t>
  </si>
  <si>
    <t>SN-5</t>
  </si>
  <si>
    <t>U1482</t>
  </si>
  <si>
    <t>SN-6</t>
  </si>
  <si>
    <t>SN-7</t>
  </si>
  <si>
    <t>SN-8</t>
  </si>
  <si>
    <t>SN-9</t>
  </si>
  <si>
    <t>SN-10</t>
  </si>
  <si>
    <t>F</t>
  </si>
  <si>
    <t>SN-11</t>
  </si>
  <si>
    <t>SN-12</t>
  </si>
  <si>
    <t>SN-13</t>
  </si>
  <si>
    <t>SN-14</t>
  </si>
  <si>
    <t>X</t>
  </si>
  <si>
    <t>SN-15</t>
  </si>
  <si>
    <t>SN-16</t>
  </si>
  <si>
    <t>CC</t>
  </si>
  <si>
    <t>SN-17</t>
  </si>
  <si>
    <t>SN-18</t>
  </si>
  <si>
    <t>SN-19</t>
  </si>
  <si>
    <t>SN-20</t>
  </si>
  <si>
    <t>SN-21</t>
  </si>
  <si>
    <t>G</t>
  </si>
  <si>
    <t>R</t>
  </si>
  <si>
    <t>SN-22</t>
  </si>
  <si>
    <t>SN-23</t>
  </si>
  <si>
    <t>SN-24</t>
  </si>
  <si>
    <t>SN-25</t>
  </si>
  <si>
    <t>SN-26</t>
  </si>
  <si>
    <t>SN-27</t>
  </si>
  <si>
    <t>SN-28</t>
  </si>
  <si>
    <t>SN-29</t>
  </si>
  <si>
    <t>SN-30</t>
  </si>
  <si>
    <t>SN-31</t>
  </si>
  <si>
    <t>SN-32</t>
  </si>
  <si>
    <t>SN-33</t>
  </si>
  <si>
    <t>Units</t>
  </si>
  <si>
    <t xml:space="preserve">Number of pores detected </t>
  </si>
  <si>
    <t>MAD (Porosity)</t>
  </si>
  <si>
    <t>Maximum Pore orientation (with respect to bedding)</t>
  </si>
  <si>
    <t>Pore statistics</t>
  </si>
  <si>
    <t>Magnification</t>
  </si>
  <si>
    <t>Pixel size (nm)</t>
  </si>
  <si>
    <t>Porosity</t>
  </si>
  <si>
    <t xml:space="preserve">Fractal dimension </t>
  </si>
  <si>
    <t>C</t>
  </si>
  <si>
    <t>Clay + muscovite (%)</t>
  </si>
  <si>
    <t>mineral (%)</t>
  </si>
  <si>
    <t>20000x</t>
  </si>
  <si>
    <t>1,822+-0,2</t>
  </si>
  <si>
    <t xml:space="preserve">20000x </t>
  </si>
  <si>
    <t>Unit-I</t>
  </si>
  <si>
    <t>Unit-IIA</t>
  </si>
  <si>
    <t>Unit-IIC</t>
  </si>
  <si>
    <t>Unit-IIIA</t>
  </si>
  <si>
    <t>Ship board moisture and density analysis data (MAD)</t>
  </si>
  <si>
    <t>Secondary electron (SE2) image analysis (BIB-SEM)</t>
  </si>
  <si>
    <t>Depth (mbsf)</t>
  </si>
  <si>
    <t>Drill Core descriptions</t>
  </si>
  <si>
    <r>
      <t>REA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</si>
  <si>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Compaction strain</t>
  </si>
  <si>
    <t>10000x</t>
  </si>
  <si>
    <t>5000x</t>
  </si>
  <si>
    <t>Mineral phase analysis using BSEamges and EDX map (BIB-SEM)</t>
  </si>
  <si>
    <t>Magnification of BSE images</t>
  </si>
  <si>
    <r>
      <t>Area imaged (µm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</si>
  <si>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65 x 65</t>
  </si>
  <si>
    <t>90 x 90</t>
  </si>
  <si>
    <t>60 x60</t>
  </si>
  <si>
    <t>70 x 70</t>
  </si>
  <si>
    <t>100 x 100</t>
  </si>
  <si>
    <t>75 x 75</t>
  </si>
  <si>
    <t>80 x 80</t>
  </si>
  <si>
    <t>60 x 60</t>
  </si>
  <si>
    <t>85 x 85</t>
  </si>
  <si>
    <t>70 x70</t>
  </si>
  <si>
    <t>45 x 45</t>
  </si>
  <si>
    <t>50 x 50</t>
  </si>
  <si>
    <t>COPL</t>
  </si>
  <si>
    <t>1,89+-0,26</t>
  </si>
  <si>
    <t>1,76+-0,17</t>
  </si>
  <si>
    <t>1,964+-0,466</t>
  </si>
  <si>
    <t>1,873+-0,306</t>
  </si>
  <si>
    <t>1.8353+-0.22</t>
  </si>
  <si>
    <t>1.93+-0.20</t>
  </si>
  <si>
    <t>1.87+-0.1383</t>
  </si>
  <si>
    <t>1.876+-0.140</t>
  </si>
  <si>
    <t>1.79+-0.26</t>
  </si>
  <si>
    <t>1.76+-0.34</t>
  </si>
  <si>
    <t>1.87+-0.19</t>
  </si>
  <si>
    <t>1.866+-0.175</t>
  </si>
  <si>
    <t>1.848+-0.26</t>
  </si>
  <si>
    <t>1.874+-0.09</t>
  </si>
  <si>
    <t>1,98+-0,13</t>
  </si>
  <si>
    <t>1,897+-0,17</t>
  </si>
  <si>
    <t>1,86+-0,22</t>
  </si>
  <si>
    <t>1,94+-0,16</t>
  </si>
  <si>
    <t>1,83+-0,107</t>
  </si>
  <si>
    <t>1,725+-0,32</t>
  </si>
  <si>
    <t>1,85+-0,1746</t>
  </si>
  <si>
    <t>1,83+-0,18</t>
  </si>
  <si>
    <t>1,85+-0,26</t>
  </si>
  <si>
    <t>1,87+-0,1376</t>
  </si>
  <si>
    <t>1,79+-0,21</t>
  </si>
  <si>
    <t>1,986+-0,8116</t>
  </si>
  <si>
    <t>1,77+-0,23</t>
  </si>
  <si>
    <t>1,99+-0,311</t>
  </si>
  <si>
    <t>1,.731+-1,039</t>
  </si>
  <si>
    <t>-2.32+-0.27</t>
  </si>
  <si>
    <t>-1.37+-0.112</t>
  </si>
  <si>
    <t>-1.72+-0.185</t>
  </si>
  <si>
    <t>1,42+-0,138</t>
  </si>
  <si>
    <t>2,47+-0,02</t>
  </si>
  <si>
    <t>2,11+-0,553</t>
  </si>
  <si>
    <t>1,861+-0,120</t>
  </si>
  <si>
    <t>1,692+-0,157</t>
  </si>
  <si>
    <t>-0.941+-0.12</t>
  </si>
  <si>
    <t>1.21+-0.56</t>
  </si>
  <si>
    <t>0.918+-0.43</t>
  </si>
  <si>
    <t>-1.471+-0.36</t>
  </si>
  <si>
    <t>1.41+-0.32</t>
  </si>
  <si>
    <t>1.42+-0.72</t>
  </si>
  <si>
    <t>1.14+-0.13</t>
  </si>
  <si>
    <t>-0.513+-0.19</t>
  </si>
  <si>
    <t>-0.342+-0.41</t>
  </si>
  <si>
    <t>-0.213+-0.21</t>
  </si>
  <si>
    <t>0.427+-0.20</t>
  </si>
  <si>
    <t>-1.201+-0.27</t>
  </si>
  <si>
    <t>1,469+-0,13</t>
  </si>
  <si>
    <t>0,245+-1,36</t>
  </si>
  <si>
    <t>0,512+-0,15</t>
  </si>
  <si>
    <t>1,32+-0,325</t>
  </si>
  <si>
    <t>1,45+-0.613</t>
  </si>
  <si>
    <t>1,37+-1,41</t>
  </si>
  <si>
    <t>-2.725+-0.23</t>
  </si>
  <si>
    <t>-0.451+-0.29</t>
  </si>
  <si>
    <t>1,241+-0,341</t>
  </si>
  <si>
    <t>0,1165+-1,210</t>
  </si>
  <si>
    <t>-0.117+-0.329</t>
  </si>
  <si>
    <t>1,750+-0,139</t>
  </si>
  <si>
    <t>1,89+-0,473</t>
  </si>
  <si>
    <t>1,84+-0,5066</t>
  </si>
  <si>
    <t>-1.09+-0.271</t>
  </si>
  <si>
    <t>1,73+-0,18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</si>
</sst>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wrapText="1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49" fontId="0" fillId="0" borderId="0" xfId="0" applyNumberFormat="1" applyFont="1" applyFill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tabSelected="1" zoomScale="32" zoomScaleNormal="32" workbookViewId="0">
      <selection activeCell="R58" sqref="R58"/>
    </sheetView>
  </sheetViews>
  <sheetFormatPr defaultRowHeight="14.5" x14ac:dyDescent="0.35"/>
  <cols>
    <col min="1" max="1" width="10.7265625" customWidth="1"/>
    <col min="2" max="2" width="9.6328125" customWidth="1"/>
    <col min="3" max="3" width="8.81640625" bestFit="1" customWidth="1"/>
    <col min="6" max="6" width="8.81640625" bestFit="1" customWidth="1"/>
    <col min="8" max="8" width="8.81640625" bestFit="1" customWidth="1"/>
    <col min="10" max="10" width="8.81640625" bestFit="1" customWidth="1"/>
    <col min="11" max="11" width="17.08984375" customWidth="1"/>
    <col min="12" max="12" width="27.90625" customWidth="1"/>
    <col min="13" max="13" width="29.6328125" customWidth="1"/>
    <col min="14" max="14" width="14.08984375" bestFit="1" customWidth="1"/>
    <col min="15" max="15" width="19.54296875" bestFit="1" customWidth="1"/>
    <col min="16" max="16" width="8.81640625" bestFit="1" customWidth="1"/>
    <col min="17" max="17" width="11.1796875" bestFit="1" customWidth="1"/>
    <col min="18" max="18" width="8.81640625" customWidth="1"/>
    <col min="19" max="19" width="8.81640625" bestFit="1" customWidth="1"/>
    <col min="20" max="20" width="11.81640625" customWidth="1"/>
    <col min="21" max="21" width="19" bestFit="1" customWidth="1"/>
    <col min="22" max="22" width="16.81640625" bestFit="1" customWidth="1"/>
    <col min="23" max="23" width="16.81640625" customWidth="1"/>
    <col min="24" max="24" width="27.54296875" customWidth="1"/>
    <col min="25" max="25" width="16.81640625" customWidth="1"/>
  </cols>
  <sheetData>
    <row r="1" spans="1:25" ht="15" customHeight="1" thickBot="1" x14ac:dyDescent="0.4">
      <c r="A1" s="15" t="s">
        <v>52</v>
      </c>
      <c r="B1" s="18" t="s">
        <v>0</v>
      </c>
      <c r="C1" s="21" t="s">
        <v>74</v>
      </c>
      <c r="D1" s="22"/>
      <c r="E1" s="22"/>
      <c r="F1" s="22"/>
      <c r="G1" s="22"/>
      <c r="H1" s="22"/>
      <c r="I1" s="23"/>
      <c r="J1" s="26" t="s">
        <v>73</v>
      </c>
      <c r="K1" s="30" t="s">
        <v>71</v>
      </c>
      <c r="L1" s="31"/>
      <c r="M1" s="31"/>
      <c r="N1" s="35" t="s">
        <v>72</v>
      </c>
      <c r="O1" s="36"/>
      <c r="P1" s="36"/>
      <c r="Q1" s="36"/>
      <c r="R1" s="36"/>
      <c r="S1" s="36"/>
      <c r="T1" s="36"/>
      <c r="U1" s="36"/>
      <c r="V1" s="37"/>
      <c r="W1" s="39" t="s">
        <v>79</v>
      </c>
      <c r="X1" s="40"/>
      <c r="Y1" s="41"/>
    </row>
    <row r="2" spans="1:25" ht="15" customHeight="1" thickBot="1" x14ac:dyDescent="0.4">
      <c r="A2" s="15"/>
      <c r="B2" s="19"/>
      <c r="C2" s="28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24" t="s">
        <v>7</v>
      </c>
      <c r="J2" s="32"/>
      <c r="K2" s="26" t="s">
        <v>54</v>
      </c>
      <c r="L2" s="26" t="s">
        <v>76</v>
      </c>
      <c r="M2" s="26" t="s">
        <v>94</v>
      </c>
      <c r="N2" s="24" t="s">
        <v>57</v>
      </c>
      <c r="O2" s="26" t="s">
        <v>81</v>
      </c>
      <c r="P2" s="26" t="s">
        <v>58</v>
      </c>
      <c r="Q2" s="26" t="s">
        <v>75</v>
      </c>
      <c r="R2" s="26" t="s">
        <v>53</v>
      </c>
      <c r="S2" s="24" t="s">
        <v>59</v>
      </c>
      <c r="T2" s="26" t="s">
        <v>55</v>
      </c>
      <c r="U2" s="21" t="s">
        <v>56</v>
      </c>
      <c r="V2" s="22"/>
      <c r="W2" s="45" t="s">
        <v>80</v>
      </c>
      <c r="X2" s="42" t="s">
        <v>62</v>
      </c>
      <c r="Y2" s="43" t="s">
        <v>63</v>
      </c>
    </row>
    <row r="3" spans="1:25" ht="77" customHeight="1" thickBot="1" x14ac:dyDescent="0.4">
      <c r="A3" s="15"/>
      <c r="B3" s="20"/>
      <c r="C3" s="29"/>
      <c r="D3" s="17"/>
      <c r="E3" s="17"/>
      <c r="F3" s="17"/>
      <c r="G3" s="17"/>
      <c r="H3" s="17"/>
      <c r="I3" s="25"/>
      <c r="J3" s="33"/>
      <c r="K3" s="27"/>
      <c r="L3" s="27"/>
      <c r="M3" s="27"/>
      <c r="N3" s="25"/>
      <c r="O3" s="27"/>
      <c r="P3" s="27"/>
      <c r="Q3" s="27"/>
      <c r="R3" s="27"/>
      <c r="S3" s="25"/>
      <c r="T3" s="27"/>
      <c r="U3" s="1" t="s">
        <v>60</v>
      </c>
      <c r="V3" s="3" t="s">
        <v>61</v>
      </c>
      <c r="W3" s="46"/>
      <c r="X3" s="17"/>
      <c r="Y3" s="44"/>
    </row>
    <row r="4" spans="1:25" s="4" customFormat="1" x14ac:dyDescent="0.35">
      <c r="A4" s="10" t="s">
        <v>67</v>
      </c>
      <c r="B4" s="8" t="s">
        <v>8</v>
      </c>
      <c r="C4" s="2">
        <v>362</v>
      </c>
      <c r="D4" s="2" t="s">
        <v>9</v>
      </c>
      <c r="E4" s="2" t="s">
        <v>10</v>
      </c>
      <c r="F4" s="2">
        <v>1</v>
      </c>
      <c r="G4" s="2" t="s">
        <v>11</v>
      </c>
      <c r="H4" s="2">
        <v>1</v>
      </c>
      <c r="I4" s="2" t="s">
        <v>12</v>
      </c>
      <c r="J4" s="8">
        <v>1.24</v>
      </c>
      <c r="K4" s="6">
        <v>80.023499999999999</v>
      </c>
      <c r="L4" s="6">
        <v>1.0000020000000001</v>
      </c>
      <c r="M4" s="6">
        <f>($K$4-(((100-$K$4)*K4)/(100-K4)))</f>
        <v>0</v>
      </c>
      <c r="N4" s="8" t="s">
        <v>64</v>
      </c>
      <c r="O4" s="7">
        <v>7586.3613999999998</v>
      </c>
      <c r="P4" s="8">
        <v>14.22</v>
      </c>
      <c r="Q4" s="8" t="s">
        <v>82</v>
      </c>
      <c r="R4" s="8">
        <v>6046</v>
      </c>
      <c r="S4" s="8">
        <v>32.78</v>
      </c>
      <c r="T4" s="8">
        <v>75</v>
      </c>
      <c r="U4" s="8" t="s">
        <v>155</v>
      </c>
      <c r="V4" s="9" t="s">
        <v>123</v>
      </c>
      <c r="W4" s="9" t="s">
        <v>77</v>
      </c>
      <c r="X4" s="8">
        <f>100-Y4</f>
        <v>77.08</v>
      </c>
      <c r="Y4" s="8">
        <v>22.92</v>
      </c>
    </row>
    <row r="5" spans="1:25" s="4" customFormat="1" x14ac:dyDescent="0.35">
      <c r="A5" s="11"/>
      <c r="B5" s="8" t="s">
        <v>13</v>
      </c>
      <c r="C5" s="2">
        <v>362</v>
      </c>
      <c r="D5" s="2" t="s">
        <v>9</v>
      </c>
      <c r="E5" s="2" t="s">
        <v>10</v>
      </c>
      <c r="F5" s="2">
        <v>1</v>
      </c>
      <c r="G5" s="2" t="s">
        <v>11</v>
      </c>
      <c r="H5" s="2">
        <v>4</v>
      </c>
      <c r="I5" s="2" t="s">
        <v>12</v>
      </c>
      <c r="J5" s="8">
        <v>5.0999999999999996</v>
      </c>
      <c r="K5" s="6">
        <v>75.206280000000007</v>
      </c>
      <c r="L5" s="6">
        <v>1.1192027091565844</v>
      </c>
      <c r="M5" s="6">
        <f t="shared" ref="M5:M42" si="0">($K$4-(((100-$K$4)*K5)/(100-K5)))</f>
        <v>19.42919416690998</v>
      </c>
      <c r="N5" s="8" t="s">
        <v>64</v>
      </c>
      <c r="O5" s="7">
        <v>11028.86</v>
      </c>
      <c r="P5" s="8">
        <v>14.22</v>
      </c>
      <c r="Q5" s="8" t="s">
        <v>84</v>
      </c>
      <c r="R5" s="8">
        <v>23985</v>
      </c>
      <c r="S5" s="8">
        <v>27.41</v>
      </c>
      <c r="T5" s="8">
        <v>35</v>
      </c>
      <c r="U5" s="8" t="s">
        <v>156</v>
      </c>
      <c r="V5" s="9" t="s">
        <v>125</v>
      </c>
      <c r="W5" s="9" t="s">
        <v>77</v>
      </c>
      <c r="X5" s="8">
        <f t="shared" ref="X5:X19" si="1">100-Y5</f>
        <v>75.260000000000005</v>
      </c>
      <c r="Y5" s="8">
        <v>24.74</v>
      </c>
    </row>
    <row r="6" spans="1:25" s="4" customFormat="1" x14ac:dyDescent="0.35">
      <c r="A6" s="11"/>
      <c r="B6" s="8" t="s">
        <v>14</v>
      </c>
      <c r="C6" s="2">
        <v>362</v>
      </c>
      <c r="D6" s="2" t="s">
        <v>9</v>
      </c>
      <c r="E6" s="2" t="s">
        <v>10</v>
      </c>
      <c r="F6" s="2">
        <v>2</v>
      </c>
      <c r="G6" s="2" t="s">
        <v>11</v>
      </c>
      <c r="H6" s="2">
        <v>1</v>
      </c>
      <c r="I6" s="2" t="s">
        <v>12</v>
      </c>
      <c r="J6" s="8">
        <v>9.18</v>
      </c>
      <c r="K6" s="6">
        <v>67.67868</v>
      </c>
      <c r="L6" s="6">
        <v>1.4590028808713211</v>
      </c>
      <c r="M6" s="6">
        <f t="shared" si="0"/>
        <v>38.194046530277845</v>
      </c>
      <c r="N6" s="8" t="s">
        <v>64</v>
      </c>
      <c r="O6" s="7">
        <v>10926.866</v>
      </c>
      <c r="P6" s="8">
        <v>14.22</v>
      </c>
      <c r="Q6" s="8" t="s">
        <v>85</v>
      </c>
      <c r="R6" s="8">
        <v>31488</v>
      </c>
      <c r="S6" s="8">
        <v>21.49</v>
      </c>
      <c r="T6" s="8">
        <v>55</v>
      </c>
      <c r="U6" s="8" t="s">
        <v>157</v>
      </c>
      <c r="V6" s="9" t="s">
        <v>126</v>
      </c>
      <c r="W6" s="9" t="s">
        <v>77</v>
      </c>
      <c r="X6" s="8">
        <f t="shared" si="1"/>
        <v>72.289999999999992</v>
      </c>
      <c r="Y6" s="8">
        <v>27.71</v>
      </c>
    </row>
    <row r="7" spans="1:25" s="4" customFormat="1" x14ac:dyDescent="0.35">
      <c r="A7" s="11"/>
      <c r="B7" s="8" t="s">
        <v>15</v>
      </c>
      <c r="C7" s="2">
        <v>363</v>
      </c>
      <c r="D7" s="2" t="s">
        <v>16</v>
      </c>
      <c r="E7" s="2" t="s">
        <v>10</v>
      </c>
      <c r="F7" s="2">
        <v>2</v>
      </c>
      <c r="G7" s="2" t="s">
        <v>11</v>
      </c>
      <c r="H7" s="2">
        <v>2</v>
      </c>
      <c r="I7" s="2" t="s">
        <v>12</v>
      </c>
      <c r="J7" s="8">
        <v>10.685</v>
      </c>
      <c r="K7" s="6">
        <v>65.486410000000006</v>
      </c>
      <c r="L7" s="6">
        <v>1.5579632032111195</v>
      </c>
      <c r="M7" s="6">
        <f t="shared" si="0"/>
        <v>42.119901175160265</v>
      </c>
      <c r="N7" s="8" t="s">
        <v>64</v>
      </c>
      <c r="O7" s="7">
        <v>11174.245199999999</v>
      </c>
      <c r="P7" s="8">
        <v>14.22</v>
      </c>
      <c r="Q7" s="8" t="s">
        <v>82</v>
      </c>
      <c r="R7" s="2">
        <v>17124</v>
      </c>
      <c r="S7" s="2">
        <v>24.5</v>
      </c>
      <c r="T7" s="8">
        <v>25</v>
      </c>
      <c r="U7" s="8" t="s">
        <v>119</v>
      </c>
      <c r="V7" s="9" t="s">
        <v>124</v>
      </c>
      <c r="W7" s="9" t="s">
        <v>77</v>
      </c>
      <c r="X7" s="8">
        <f t="shared" si="1"/>
        <v>76.28</v>
      </c>
      <c r="Y7" s="8">
        <v>23.72</v>
      </c>
    </row>
    <row r="8" spans="1:25" s="4" customFormat="1" ht="15" thickBot="1" x14ac:dyDescent="0.4">
      <c r="A8" s="12"/>
      <c r="B8" s="8" t="s">
        <v>17</v>
      </c>
      <c r="C8" s="2">
        <v>364</v>
      </c>
      <c r="D8" s="2" t="s">
        <v>18</v>
      </c>
      <c r="E8" s="2" t="s">
        <v>10</v>
      </c>
      <c r="F8" s="2">
        <v>3</v>
      </c>
      <c r="G8" s="2" t="s">
        <v>11</v>
      </c>
      <c r="H8" s="2">
        <v>6</v>
      </c>
      <c r="I8" s="2" t="s">
        <v>12</v>
      </c>
      <c r="J8" s="8">
        <v>26.05</v>
      </c>
      <c r="K8" s="6">
        <v>64.279139999999998</v>
      </c>
      <c r="L8" s="6">
        <v>1.6124600618786964</v>
      </c>
      <c r="M8" s="6">
        <f t="shared" si="0"/>
        <v>44.076094472529498</v>
      </c>
      <c r="N8" s="8" t="s">
        <v>64</v>
      </c>
      <c r="O8" s="6">
        <f>108.85*84.32</f>
        <v>9178.2319999999982</v>
      </c>
      <c r="P8" s="8">
        <v>14.22</v>
      </c>
      <c r="Q8" s="8" t="s">
        <v>87</v>
      </c>
      <c r="R8" s="2">
        <v>15410</v>
      </c>
      <c r="S8" s="2">
        <v>19.420000000000002</v>
      </c>
      <c r="T8" s="8">
        <v>65</v>
      </c>
      <c r="U8" s="8" t="s">
        <v>95</v>
      </c>
      <c r="V8" s="9" t="s">
        <v>127</v>
      </c>
      <c r="W8" s="9" t="s">
        <v>77</v>
      </c>
      <c r="X8" s="8">
        <f>100-Y8</f>
        <v>73.14</v>
      </c>
      <c r="Y8" s="8">
        <v>26.86</v>
      </c>
    </row>
    <row r="9" spans="1:25" s="4" customFormat="1" x14ac:dyDescent="0.35">
      <c r="A9" s="10" t="s">
        <v>68</v>
      </c>
      <c r="B9" s="8" t="s">
        <v>19</v>
      </c>
      <c r="C9" s="2">
        <v>364</v>
      </c>
      <c r="D9" s="2" t="s">
        <v>18</v>
      </c>
      <c r="E9" s="2" t="s">
        <v>10</v>
      </c>
      <c r="F9" s="2">
        <v>4</v>
      </c>
      <c r="G9" s="2" t="s">
        <v>11</v>
      </c>
      <c r="H9" s="2">
        <v>1</v>
      </c>
      <c r="I9" s="2" t="s">
        <v>12</v>
      </c>
      <c r="J9" s="2">
        <v>28</v>
      </c>
      <c r="K9" s="6">
        <v>54.303229999999999</v>
      </c>
      <c r="L9" s="6">
        <v>2.0627783480536737</v>
      </c>
      <c r="M9" s="6">
        <f t="shared" si="0"/>
        <v>56.284656442895198</v>
      </c>
      <c r="N9" s="8" t="s">
        <v>64</v>
      </c>
      <c r="O9" s="6">
        <v>14283.989600000001</v>
      </c>
      <c r="P9" s="8">
        <v>14.22</v>
      </c>
      <c r="Q9" s="8" t="s">
        <v>88</v>
      </c>
      <c r="R9" s="2">
        <v>25105</v>
      </c>
      <c r="S9" s="2">
        <v>23.63</v>
      </c>
      <c r="T9" s="8">
        <v>0</v>
      </c>
      <c r="U9" s="8" t="s">
        <v>96</v>
      </c>
      <c r="V9" s="9" t="s">
        <v>128</v>
      </c>
      <c r="W9" s="9" t="s">
        <v>77</v>
      </c>
      <c r="X9" s="8">
        <f t="shared" si="1"/>
        <v>74.680000000000007</v>
      </c>
      <c r="Y9" s="8">
        <v>25.32</v>
      </c>
    </row>
    <row r="10" spans="1:25" s="4" customFormat="1" x14ac:dyDescent="0.35">
      <c r="A10" s="11"/>
      <c r="B10" s="13" t="s">
        <v>20</v>
      </c>
      <c r="C10" s="14">
        <v>362</v>
      </c>
      <c r="D10" s="14" t="s">
        <v>9</v>
      </c>
      <c r="E10" s="14" t="s">
        <v>10</v>
      </c>
      <c r="F10" s="14">
        <v>9</v>
      </c>
      <c r="G10" s="14" t="s">
        <v>11</v>
      </c>
      <c r="H10" s="14">
        <v>2</v>
      </c>
      <c r="I10" s="14" t="s">
        <v>12</v>
      </c>
      <c r="J10" s="14">
        <v>63.24</v>
      </c>
      <c r="K10" s="34">
        <v>50.818530000000003</v>
      </c>
      <c r="L10" s="34">
        <v>2.2200797001943751</v>
      </c>
      <c r="M10" s="34">
        <f t="shared" si="0"/>
        <v>59.382059950627742</v>
      </c>
      <c r="N10" s="8" t="s">
        <v>64</v>
      </c>
      <c r="O10" s="7">
        <v>9532.2968999999994</v>
      </c>
      <c r="P10" s="8">
        <v>14.22</v>
      </c>
      <c r="Q10" s="8" t="s">
        <v>85</v>
      </c>
      <c r="R10" s="8">
        <v>17624</v>
      </c>
      <c r="S10" s="8">
        <v>21.32</v>
      </c>
      <c r="T10" s="14">
        <v>0</v>
      </c>
      <c r="U10" s="14" t="s">
        <v>65</v>
      </c>
      <c r="V10" s="38" t="s">
        <v>129</v>
      </c>
      <c r="W10" s="38" t="s">
        <v>77</v>
      </c>
      <c r="X10" s="14">
        <f t="shared" si="1"/>
        <v>61.77</v>
      </c>
      <c r="Y10" s="14">
        <v>38.229999999999997</v>
      </c>
    </row>
    <row r="11" spans="1:25" s="4" customFormat="1" x14ac:dyDescent="0.35">
      <c r="A11" s="11"/>
      <c r="B11" s="13"/>
      <c r="C11" s="14"/>
      <c r="D11" s="14"/>
      <c r="E11" s="14"/>
      <c r="F11" s="14"/>
      <c r="G11" s="14"/>
      <c r="H11" s="14"/>
      <c r="I11" s="14"/>
      <c r="J11" s="14"/>
      <c r="K11" s="34"/>
      <c r="L11" s="34"/>
      <c r="M11" s="34"/>
      <c r="N11" s="8" t="s">
        <v>77</v>
      </c>
      <c r="O11" s="7">
        <v>32657.274000000001</v>
      </c>
      <c r="P11" s="8">
        <v>28.47</v>
      </c>
      <c r="Q11" s="8" t="s">
        <v>87</v>
      </c>
      <c r="R11" s="8">
        <v>83426</v>
      </c>
      <c r="S11" s="8">
        <v>17.48</v>
      </c>
      <c r="T11" s="14"/>
      <c r="U11" s="14"/>
      <c r="V11" s="38"/>
      <c r="W11" s="38"/>
      <c r="X11" s="14"/>
      <c r="Y11" s="14"/>
    </row>
    <row r="12" spans="1:25" s="4" customFormat="1" x14ac:dyDescent="0.35">
      <c r="A12" s="11"/>
      <c r="B12" s="13"/>
      <c r="C12" s="14"/>
      <c r="D12" s="14"/>
      <c r="E12" s="14"/>
      <c r="F12" s="14"/>
      <c r="G12" s="14"/>
      <c r="H12" s="14"/>
      <c r="I12" s="14"/>
      <c r="J12" s="14"/>
      <c r="K12" s="34"/>
      <c r="L12" s="34"/>
      <c r="M12" s="34"/>
      <c r="N12" s="8" t="s">
        <v>78</v>
      </c>
      <c r="O12" s="7">
        <v>47750.100299999998</v>
      </c>
      <c r="P12" s="8">
        <v>56.44</v>
      </c>
      <c r="Q12" s="8" t="s">
        <v>90</v>
      </c>
      <c r="R12" s="8">
        <v>135023</v>
      </c>
      <c r="S12" s="8">
        <v>13.2</v>
      </c>
      <c r="T12" s="14"/>
      <c r="U12" s="14"/>
      <c r="V12" s="38"/>
      <c r="W12" s="38"/>
      <c r="X12" s="14"/>
      <c r="Y12" s="14"/>
    </row>
    <row r="13" spans="1:25" s="4" customFormat="1" x14ac:dyDescent="0.35">
      <c r="A13" s="11"/>
      <c r="B13" s="8" t="s">
        <v>21</v>
      </c>
      <c r="C13" s="2">
        <v>362</v>
      </c>
      <c r="D13" s="2" t="s">
        <v>9</v>
      </c>
      <c r="E13" s="2" t="s">
        <v>10</v>
      </c>
      <c r="F13" s="2">
        <v>10</v>
      </c>
      <c r="G13" s="2" t="s">
        <v>11</v>
      </c>
      <c r="H13" s="2">
        <v>2</v>
      </c>
      <c r="I13" s="2" t="s">
        <v>12</v>
      </c>
      <c r="J13" s="8">
        <v>74.069999999999993</v>
      </c>
      <c r="K13" s="6">
        <v>53.670830000000002</v>
      </c>
      <c r="L13" s="6">
        <v>2.0913252459484077</v>
      </c>
      <c r="M13" s="6">
        <f t="shared" si="0"/>
        <v>56.881377326638912</v>
      </c>
      <c r="N13" s="8" t="s">
        <v>64</v>
      </c>
      <c r="O13" s="7">
        <v>6295.6367999999993</v>
      </c>
      <c r="P13" s="8">
        <v>14.22</v>
      </c>
      <c r="Q13" s="8" t="s">
        <v>87</v>
      </c>
      <c r="R13" s="8">
        <v>14480</v>
      </c>
      <c r="S13" s="8">
        <v>20.57</v>
      </c>
      <c r="T13" s="8">
        <v>10</v>
      </c>
      <c r="U13" s="8" t="s">
        <v>97</v>
      </c>
      <c r="V13" s="9" t="s">
        <v>130</v>
      </c>
      <c r="W13" s="9" t="s">
        <v>77</v>
      </c>
      <c r="X13" s="8">
        <f t="shared" si="1"/>
        <v>73.83</v>
      </c>
      <c r="Y13" s="2">
        <v>26.17</v>
      </c>
    </row>
    <row r="14" spans="1:25" s="4" customFormat="1" x14ac:dyDescent="0.35">
      <c r="A14" s="11"/>
      <c r="B14" s="8" t="s">
        <v>22</v>
      </c>
      <c r="C14" s="2">
        <v>362</v>
      </c>
      <c r="D14" s="2" t="s">
        <v>9</v>
      </c>
      <c r="E14" s="2" t="s">
        <v>10</v>
      </c>
      <c r="F14" s="2">
        <v>11</v>
      </c>
      <c r="G14" s="2" t="s">
        <v>11</v>
      </c>
      <c r="H14" s="2">
        <v>5</v>
      </c>
      <c r="I14" s="2" t="s">
        <v>12</v>
      </c>
      <c r="J14" s="8">
        <v>87.98</v>
      </c>
      <c r="K14" s="6">
        <v>48.167580000000001</v>
      </c>
      <c r="L14" s="6">
        <v>2.3397451002165846</v>
      </c>
      <c r="M14" s="6">
        <f t="shared" si="0"/>
        <v>61.459449510557292</v>
      </c>
      <c r="N14" s="8" t="s">
        <v>64</v>
      </c>
      <c r="O14" s="7">
        <v>12092.800500000001</v>
      </c>
      <c r="P14" s="8">
        <v>14.22</v>
      </c>
      <c r="Q14" s="8" t="s">
        <v>85</v>
      </c>
      <c r="R14" s="8">
        <v>19435</v>
      </c>
      <c r="S14" s="8">
        <v>17.91</v>
      </c>
      <c r="T14" s="8">
        <v>0</v>
      </c>
      <c r="U14" s="8" t="s">
        <v>98</v>
      </c>
      <c r="V14" s="9" t="s">
        <v>131</v>
      </c>
      <c r="W14" s="9" t="s">
        <v>77</v>
      </c>
      <c r="X14" s="8">
        <f t="shared" si="1"/>
        <v>60.69</v>
      </c>
      <c r="Y14" s="2">
        <v>39.31</v>
      </c>
    </row>
    <row r="15" spans="1:25" s="4" customFormat="1" x14ac:dyDescent="0.35">
      <c r="A15" s="11"/>
      <c r="B15" s="8" t="s">
        <v>23</v>
      </c>
      <c r="C15" s="2">
        <v>362</v>
      </c>
      <c r="D15" s="2" t="s">
        <v>9</v>
      </c>
      <c r="E15" s="2" t="s">
        <v>24</v>
      </c>
      <c r="F15" s="2">
        <v>2</v>
      </c>
      <c r="G15" s="2" t="s">
        <v>11</v>
      </c>
      <c r="H15" s="2">
        <v>1</v>
      </c>
      <c r="I15" s="2" t="s">
        <v>12</v>
      </c>
      <c r="J15" s="8">
        <v>98.25</v>
      </c>
      <c r="K15" s="6">
        <v>51.02984</v>
      </c>
      <c r="L15" s="6">
        <v>2.2105410458709462</v>
      </c>
      <c r="M15" s="6">
        <f t="shared" si="0"/>
        <v>59.206790420942056</v>
      </c>
      <c r="N15" s="8" t="s">
        <v>64</v>
      </c>
      <c r="O15" s="7">
        <v>8945.0433000000012</v>
      </c>
      <c r="P15" s="8">
        <v>14.22</v>
      </c>
      <c r="Q15" s="8" t="s">
        <v>85</v>
      </c>
      <c r="R15" s="8">
        <v>17003</v>
      </c>
      <c r="S15" s="8">
        <v>21.73</v>
      </c>
      <c r="T15" s="8">
        <v>0</v>
      </c>
      <c r="U15" s="8" t="s">
        <v>120</v>
      </c>
      <c r="V15" s="9" t="s">
        <v>132</v>
      </c>
      <c r="W15" s="9" t="s">
        <v>77</v>
      </c>
      <c r="X15" s="8">
        <f t="shared" si="1"/>
        <v>68.37</v>
      </c>
      <c r="Y15" s="8">
        <v>31.63</v>
      </c>
    </row>
    <row r="16" spans="1:25" s="4" customFormat="1" x14ac:dyDescent="0.35">
      <c r="A16" s="11"/>
      <c r="B16" s="8" t="s">
        <v>25</v>
      </c>
      <c r="C16" s="2">
        <v>362</v>
      </c>
      <c r="D16" s="2" t="s">
        <v>9</v>
      </c>
      <c r="E16" s="2" t="s">
        <v>24</v>
      </c>
      <c r="F16" s="2">
        <v>3</v>
      </c>
      <c r="G16" s="2" t="s">
        <v>11</v>
      </c>
      <c r="H16" s="2">
        <v>3</v>
      </c>
      <c r="I16" s="2" t="s">
        <v>12</v>
      </c>
      <c r="J16" s="2">
        <v>111.1</v>
      </c>
      <c r="K16" s="6">
        <v>51.900790000000001</v>
      </c>
      <c r="L16" s="6">
        <v>2.171225864464529</v>
      </c>
      <c r="M16" s="6">
        <f t="shared" si="0"/>
        <v>58.468132844593498</v>
      </c>
      <c r="N16" s="8" t="s">
        <v>64</v>
      </c>
      <c r="O16" s="6">
        <f>108.61*108.61</f>
        <v>11796.132100000001</v>
      </c>
      <c r="P16" s="8">
        <v>14.22</v>
      </c>
      <c r="Q16" s="8" t="s">
        <v>87</v>
      </c>
      <c r="R16" s="2">
        <v>35322</v>
      </c>
      <c r="S16" s="2">
        <v>19.420000000000002</v>
      </c>
      <c r="T16" s="2">
        <v>0</v>
      </c>
      <c r="U16" s="8" t="s">
        <v>99</v>
      </c>
      <c r="V16" s="9" t="s">
        <v>133</v>
      </c>
      <c r="W16" s="9" t="s">
        <v>77</v>
      </c>
      <c r="X16" s="8">
        <f t="shared" si="1"/>
        <v>71.5</v>
      </c>
      <c r="Y16" s="8">
        <v>28.5</v>
      </c>
    </row>
    <row r="17" spans="1:28" s="4" customFormat="1" x14ac:dyDescent="0.35">
      <c r="A17" s="11"/>
      <c r="B17" s="8" t="s">
        <v>26</v>
      </c>
      <c r="C17" s="2">
        <v>362</v>
      </c>
      <c r="D17" s="2" t="s">
        <v>9</v>
      </c>
      <c r="E17" s="2" t="s">
        <v>24</v>
      </c>
      <c r="F17" s="2">
        <v>15</v>
      </c>
      <c r="G17" s="2" t="s">
        <v>24</v>
      </c>
      <c r="H17" s="2">
        <v>2</v>
      </c>
      <c r="I17" s="2" t="s">
        <v>12</v>
      </c>
      <c r="J17" s="8">
        <v>176.5</v>
      </c>
      <c r="K17" s="6">
        <v>45.233029999999999</v>
      </c>
      <c r="L17" s="6">
        <v>2.4722123665306124</v>
      </c>
      <c r="M17" s="6">
        <f t="shared" si="0"/>
        <v>63.524547733789177</v>
      </c>
      <c r="N17" s="8" t="s">
        <v>64</v>
      </c>
      <c r="O17" s="6">
        <f>95.82*116.49</f>
        <v>11162.071799999998</v>
      </c>
      <c r="P17" s="8">
        <v>14.22</v>
      </c>
      <c r="Q17" s="8" t="s">
        <v>85</v>
      </c>
      <c r="R17" s="2">
        <v>18619</v>
      </c>
      <c r="S17" s="2">
        <v>16.91</v>
      </c>
      <c r="T17" s="2">
        <v>0</v>
      </c>
      <c r="U17" s="8" t="s">
        <v>100</v>
      </c>
      <c r="V17" s="9" t="s">
        <v>134</v>
      </c>
      <c r="W17" s="9" t="s">
        <v>77</v>
      </c>
      <c r="X17" s="8">
        <f t="shared" si="1"/>
        <v>69.37</v>
      </c>
      <c r="Y17" s="8">
        <v>30.63</v>
      </c>
    </row>
    <row r="18" spans="1:28" s="4" customFormat="1" ht="15" thickBot="1" x14ac:dyDescent="0.4">
      <c r="A18" s="12"/>
      <c r="B18" s="8" t="s">
        <v>27</v>
      </c>
      <c r="C18" s="2">
        <v>362</v>
      </c>
      <c r="D18" s="2" t="s">
        <v>9</v>
      </c>
      <c r="E18" s="2" t="s">
        <v>24</v>
      </c>
      <c r="F18" s="2">
        <v>26</v>
      </c>
      <c r="G18" s="2" t="s">
        <v>24</v>
      </c>
      <c r="H18" s="2">
        <v>1</v>
      </c>
      <c r="I18" s="2" t="s">
        <v>12</v>
      </c>
      <c r="J18" s="2">
        <v>226.7</v>
      </c>
      <c r="K18" s="6">
        <v>46.627780000000001</v>
      </c>
      <c r="L18" s="6">
        <v>2.409252553376469</v>
      </c>
      <c r="M18" s="6">
        <f t="shared" si="0"/>
        <v>62.571352662489957</v>
      </c>
      <c r="N18" s="8" t="s">
        <v>64</v>
      </c>
      <c r="O18" s="6">
        <f>117.23*86.12</f>
        <v>10095.847600000001</v>
      </c>
      <c r="P18" s="8">
        <v>14.22</v>
      </c>
      <c r="Q18" s="8" t="s">
        <v>88</v>
      </c>
      <c r="R18" s="2">
        <v>29038</v>
      </c>
      <c r="S18" s="2">
        <v>18.16</v>
      </c>
      <c r="T18" s="2">
        <v>0</v>
      </c>
      <c r="U18" s="8" t="s">
        <v>101</v>
      </c>
      <c r="V18" s="9" t="s">
        <v>135</v>
      </c>
      <c r="W18" s="9" t="s">
        <v>77</v>
      </c>
      <c r="X18" s="8">
        <f t="shared" si="1"/>
        <v>73.28</v>
      </c>
      <c r="Y18" s="8">
        <v>26.72</v>
      </c>
    </row>
    <row r="19" spans="1:28" s="4" customFormat="1" x14ac:dyDescent="0.35">
      <c r="A19" s="10" t="s">
        <v>69</v>
      </c>
      <c r="B19" s="8" t="s">
        <v>28</v>
      </c>
      <c r="C19" s="2">
        <v>362</v>
      </c>
      <c r="D19" s="2" t="s">
        <v>9</v>
      </c>
      <c r="E19" s="2" t="s">
        <v>24</v>
      </c>
      <c r="F19" s="2">
        <v>53</v>
      </c>
      <c r="G19" s="2" t="s">
        <v>29</v>
      </c>
      <c r="H19" s="2">
        <v>2</v>
      </c>
      <c r="I19" s="2" t="s">
        <v>12</v>
      </c>
      <c r="J19" s="2">
        <v>369.19</v>
      </c>
      <c r="K19" s="6">
        <v>42.958240000000004</v>
      </c>
      <c r="L19" s="6">
        <v>2.5748976888929813</v>
      </c>
      <c r="M19" s="6">
        <f t="shared" si="0"/>
        <v>64.979166140736183</v>
      </c>
      <c r="N19" s="8" t="s">
        <v>64</v>
      </c>
      <c r="O19" s="6">
        <f>104.69*105.99</f>
        <v>11096.0931</v>
      </c>
      <c r="P19" s="8">
        <v>14.22</v>
      </c>
      <c r="Q19" s="8" t="s">
        <v>82</v>
      </c>
      <c r="R19" s="2">
        <v>26650</v>
      </c>
      <c r="S19" s="2">
        <v>15.69</v>
      </c>
      <c r="T19" s="2">
        <v>0</v>
      </c>
      <c r="U19" s="8" t="s">
        <v>102</v>
      </c>
      <c r="V19" s="9" t="s">
        <v>158</v>
      </c>
      <c r="W19" s="9" t="s">
        <v>77</v>
      </c>
      <c r="X19" s="8">
        <f t="shared" si="1"/>
        <v>71.47</v>
      </c>
      <c r="Y19" s="8">
        <v>28.53</v>
      </c>
    </row>
    <row r="20" spans="1:28" s="4" customFormat="1" x14ac:dyDescent="0.35">
      <c r="A20" s="11"/>
      <c r="B20" s="13" t="s">
        <v>30</v>
      </c>
      <c r="C20" s="14">
        <v>362</v>
      </c>
      <c r="D20" s="14" t="s">
        <v>9</v>
      </c>
      <c r="E20" s="14" t="s">
        <v>24</v>
      </c>
      <c r="F20" s="14">
        <v>59</v>
      </c>
      <c r="G20" s="14" t="s">
        <v>29</v>
      </c>
      <c r="H20" s="14">
        <v>1</v>
      </c>
      <c r="I20" s="14" t="s">
        <v>12</v>
      </c>
      <c r="J20" s="14">
        <v>426.68</v>
      </c>
      <c r="K20" s="34">
        <v>38.54</v>
      </c>
      <c r="L20" s="34">
        <v>2.7743395708576077</v>
      </c>
      <c r="M20" s="34">
        <f t="shared" si="0"/>
        <v>67.496745850959968</v>
      </c>
      <c r="N20" s="2" t="s">
        <v>64</v>
      </c>
      <c r="O20" s="6">
        <v>11424.394200000001</v>
      </c>
      <c r="P20" s="8">
        <v>14.22</v>
      </c>
      <c r="Q20" s="8" t="s">
        <v>89</v>
      </c>
      <c r="R20" s="2">
        <v>31589</v>
      </c>
      <c r="S20" s="2">
        <v>15.82</v>
      </c>
      <c r="T20" s="14">
        <v>0</v>
      </c>
      <c r="U20" s="14" t="s">
        <v>103</v>
      </c>
      <c r="V20" s="38" t="s">
        <v>136</v>
      </c>
      <c r="W20" s="38" t="s">
        <v>77</v>
      </c>
      <c r="X20" s="14">
        <v>66</v>
      </c>
      <c r="Y20" s="14">
        <v>34</v>
      </c>
    </row>
    <row r="21" spans="1:28" s="4" customFormat="1" x14ac:dyDescent="0.35">
      <c r="A21" s="11"/>
      <c r="B21" s="13"/>
      <c r="C21" s="14"/>
      <c r="D21" s="14"/>
      <c r="E21" s="14"/>
      <c r="F21" s="14"/>
      <c r="G21" s="14"/>
      <c r="H21" s="14"/>
      <c r="I21" s="14"/>
      <c r="J21" s="14"/>
      <c r="K21" s="34"/>
      <c r="L21" s="34"/>
      <c r="M21" s="34"/>
      <c r="N21" s="2" t="s">
        <v>77</v>
      </c>
      <c r="O21" s="6">
        <v>29284.032800000001</v>
      </c>
      <c r="P21" s="8">
        <v>28.47</v>
      </c>
      <c r="Q21" s="8" t="s">
        <v>90</v>
      </c>
      <c r="R21" s="2">
        <v>78391</v>
      </c>
      <c r="S21" s="2">
        <v>11.92</v>
      </c>
      <c r="T21" s="14"/>
      <c r="U21" s="14"/>
      <c r="V21" s="38"/>
      <c r="W21" s="38"/>
      <c r="X21" s="14"/>
      <c r="Y21" s="14"/>
    </row>
    <row r="22" spans="1:28" s="4" customFormat="1" x14ac:dyDescent="0.35">
      <c r="A22" s="11"/>
      <c r="B22" s="13"/>
      <c r="C22" s="14"/>
      <c r="D22" s="14"/>
      <c r="E22" s="14"/>
      <c r="F22" s="14"/>
      <c r="G22" s="14"/>
      <c r="H22" s="14"/>
      <c r="I22" s="14"/>
      <c r="J22" s="14"/>
      <c r="K22" s="34"/>
      <c r="L22" s="34"/>
      <c r="M22" s="34"/>
      <c r="N22" s="2" t="s">
        <v>78</v>
      </c>
      <c r="O22" s="6">
        <v>48685.271999999997</v>
      </c>
      <c r="P22" s="8">
        <v>56.44</v>
      </c>
      <c r="Q22" s="8" t="s">
        <v>83</v>
      </c>
      <c r="R22" s="2">
        <v>141476</v>
      </c>
      <c r="S22" s="2">
        <v>9.1300000000000008</v>
      </c>
      <c r="T22" s="14"/>
      <c r="U22" s="14"/>
      <c r="V22" s="38"/>
      <c r="W22" s="38"/>
      <c r="X22" s="14"/>
      <c r="Y22" s="14"/>
    </row>
    <row r="23" spans="1:28" s="4" customFormat="1" x14ac:dyDescent="0.35">
      <c r="A23" s="11"/>
      <c r="B23" s="8" t="s">
        <v>31</v>
      </c>
      <c r="C23" s="2">
        <v>362</v>
      </c>
      <c r="D23" s="2" t="s">
        <v>9</v>
      </c>
      <c r="E23" s="2" t="s">
        <v>24</v>
      </c>
      <c r="F23" s="2">
        <v>67</v>
      </c>
      <c r="G23" s="2" t="s">
        <v>29</v>
      </c>
      <c r="H23" s="2" t="s">
        <v>32</v>
      </c>
      <c r="I23" s="2" t="s">
        <v>12</v>
      </c>
      <c r="J23" s="2">
        <v>505.32</v>
      </c>
      <c r="K23" s="6">
        <v>42.66</v>
      </c>
      <c r="L23" s="6">
        <v>2.5883604131626297</v>
      </c>
      <c r="M23" s="6">
        <f t="shared" si="0"/>
        <v>65.161318451342865</v>
      </c>
      <c r="N23" s="2" t="s">
        <v>64</v>
      </c>
      <c r="O23" s="6">
        <v>11601.3009</v>
      </c>
      <c r="P23" s="8">
        <v>14.22</v>
      </c>
      <c r="Q23" s="8" t="s">
        <v>88</v>
      </c>
      <c r="R23" s="2">
        <v>36607</v>
      </c>
      <c r="S23" s="2">
        <v>15.48</v>
      </c>
      <c r="T23" s="2">
        <v>0</v>
      </c>
      <c r="U23" s="2" t="s">
        <v>104</v>
      </c>
      <c r="V23" s="9" t="s">
        <v>137</v>
      </c>
      <c r="W23" s="9" t="s">
        <v>77</v>
      </c>
      <c r="X23" s="8">
        <f>(100-Y23)</f>
        <v>71.400000000000006</v>
      </c>
      <c r="Y23" s="8">
        <v>28.6</v>
      </c>
    </row>
    <row r="24" spans="1:28" s="4" customFormat="1" x14ac:dyDescent="0.35">
      <c r="A24" s="11"/>
      <c r="B24" s="8" t="s">
        <v>33</v>
      </c>
      <c r="C24" s="2">
        <v>362</v>
      </c>
      <c r="D24" s="2" t="s">
        <v>9</v>
      </c>
      <c r="E24" s="2" t="s">
        <v>24</v>
      </c>
      <c r="F24" s="2">
        <v>76</v>
      </c>
      <c r="G24" s="2" t="s">
        <v>29</v>
      </c>
      <c r="H24" s="2">
        <v>1</v>
      </c>
      <c r="I24" s="2" t="s">
        <v>12</v>
      </c>
      <c r="J24" s="2">
        <v>592.41999999999996</v>
      </c>
      <c r="K24" s="6">
        <v>43.77</v>
      </c>
      <c r="L24" s="6">
        <v>2.5382543779584004</v>
      </c>
      <c r="M24" s="6">
        <f t="shared" si="0"/>
        <v>64.473590609994659</v>
      </c>
      <c r="N24" s="2" t="s">
        <v>64</v>
      </c>
      <c r="O24" s="6">
        <v>13552.137600000002</v>
      </c>
      <c r="P24" s="8">
        <v>14.22</v>
      </c>
      <c r="Q24" s="8" t="s">
        <v>90</v>
      </c>
      <c r="R24" s="2">
        <v>16792</v>
      </c>
      <c r="S24" s="2">
        <v>14.21</v>
      </c>
      <c r="T24" s="2">
        <v>0</v>
      </c>
      <c r="U24" s="2" t="s">
        <v>105</v>
      </c>
      <c r="V24" s="9" t="s">
        <v>138</v>
      </c>
      <c r="W24" s="9" t="s">
        <v>77</v>
      </c>
      <c r="X24" s="8">
        <f>(100-Y24)</f>
        <v>59.79</v>
      </c>
      <c r="Y24" s="8">
        <v>40.21</v>
      </c>
    </row>
    <row r="25" spans="1:28" s="4" customFormat="1" x14ac:dyDescent="0.35">
      <c r="A25" s="11"/>
      <c r="B25" s="8" t="s">
        <v>34</v>
      </c>
      <c r="C25" s="2">
        <v>362</v>
      </c>
      <c r="D25" s="2" t="s">
        <v>9</v>
      </c>
      <c r="E25" s="2" t="s">
        <v>24</v>
      </c>
      <c r="F25" s="2">
        <v>80</v>
      </c>
      <c r="G25" s="2" t="s">
        <v>29</v>
      </c>
      <c r="H25" s="2" t="s">
        <v>32</v>
      </c>
      <c r="I25" s="2" t="s">
        <v>12</v>
      </c>
      <c r="J25" s="2">
        <v>630.54999999999995</v>
      </c>
      <c r="K25" s="6">
        <v>39.10304</v>
      </c>
      <c r="L25" s="6">
        <v>2.7489236230545542</v>
      </c>
      <c r="M25" s="6">
        <f t="shared" si="0"/>
        <v>67.196227857679588</v>
      </c>
      <c r="N25" s="8" t="s">
        <v>64</v>
      </c>
      <c r="O25" s="6">
        <v>14205.786</v>
      </c>
      <c r="P25" s="8">
        <v>14.22</v>
      </c>
      <c r="Q25" s="8" t="s">
        <v>85</v>
      </c>
      <c r="R25" s="2">
        <v>29208</v>
      </c>
      <c r="S25" s="2">
        <v>13.91</v>
      </c>
      <c r="T25" s="2">
        <v>0</v>
      </c>
      <c r="U25" s="8" t="s">
        <v>106</v>
      </c>
      <c r="V25" s="9" t="s">
        <v>139</v>
      </c>
      <c r="W25" s="9" t="s">
        <v>77</v>
      </c>
      <c r="X25" s="8">
        <f>(100-Y25)</f>
        <v>65.39</v>
      </c>
      <c r="Y25" s="8">
        <v>34.61</v>
      </c>
    </row>
    <row r="26" spans="1:28" s="4" customFormat="1" x14ac:dyDescent="0.35">
      <c r="A26" s="11"/>
      <c r="B26" s="8" t="s">
        <v>35</v>
      </c>
      <c r="C26" s="2">
        <v>362</v>
      </c>
      <c r="D26" s="2" t="s">
        <v>9</v>
      </c>
      <c r="E26" s="2" t="s">
        <v>24</v>
      </c>
      <c r="F26" s="2">
        <v>91</v>
      </c>
      <c r="G26" s="2" t="s">
        <v>29</v>
      </c>
      <c r="H26" s="2">
        <v>1</v>
      </c>
      <c r="I26" s="2" t="s">
        <v>12</v>
      </c>
      <c r="J26" s="2">
        <v>737.39</v>
      </c>
      <c r="K26" s="6">
        <v>35.778590000000001</v>
      </c>
      <c r="L26" s="6">
        <v>2.8989911984912213</v>
      </c>
      <c r="M26" s="6">
        <f t="shared" si="0"/>
        <v>68.894329788150088</v>
      </c>
      <c r="N26" s="8" t="s">
        <v>64</v>
      </c>
      <c r="O26" s="6">
        <v>11929.8861</v>
      </c>
      <c r="P26" s="8">
        <v>14.22</v>
      </c>
      <c r="Q26" s="8" t="s">
        <v>82</v>
      </c>
      <c r="R26" s="2">
        <v>30132</v>
      </c>
      <c r="S26" s="2">
        <v>12.81</v>
      </c>
      <c r="T26" s="2">
        <v>0</v>
      </c>
      <c r="U26" s="8" t="s">
        <v>107</v>
      </c>
      <c r="V26" s="9" t="s">
        <v>140</v>
      </c>
      <c r="W26" s="9" t="s">
        <v>77</v>
      </c>
      <c r="X26" s="8">
        <f t="shared" ref="X26:X42" si="2">100-Y26</f>
        <v>75.61</v>
      </c>
      <c r="Y26" s="8">
        <v>24.39</v>
      </c>
    </row>
    <row r="27" spans="1:28" s="4" customFormat="1" x14ac:dyDescent="0.35">
      <c r="A27" s="11"/>
      <c r="B27" s="8" t="s">
        <v>36</v>
      </c>
      <c r="C27" s="2">
        <v>362</v>
      </c>
      <c r="D27" s="2" t="s">
        <v>9</v>
      </c>
      <c r="E27" s="2" t="s">
        <v>24</v>
      </c>
      <c r="F27" s="2">
        <v>92</v>
      </c>
      <c r="G27" s="2" t="s">
        <v>29</v>
      </c>
      <c r="H27" s="2">
        <v>1</v>
      </c>
      <c r="I27" s="2" t="s">
        <v>12</v>
      </c>
      <c r="J27" s="2">
        <v>751.16</v>
      </c>
      <c r="K27" s="6">
        <v>38.76444</v>
      </c>
      <c r="L27" s="6">
        <v>2.764208220820457</v>
      </c>
      <c r="M27" s="6">
        <f t="shared" si="0"/>
        <v>67.377615228798433</v>
      </c>
      <c r="N27" s="8" t="s">
        <v>64</v>
      </c>
      <c r="O27" s="6">
        <f>109.26*90.72</f>
        <v>9912.0671999999995</v>
      </c>
      <c r="P27" s="8">
        <v>14.22</v>
      </c>
      <c r="Q27" s="8" t="s">
        <v>91</v>
      </c>
      <c r="R27" s="2">
        <v>26299</v>
      </c>
      <c r="S27" s="2">
        <v>12.4</v>
      </c>
      <c r="T27" s="2">
        <v>0</v>
      </c>
      <c r="U27" s="8" t="s">
        <v>108</v>
      </c>
      <c r="V27" s="9" t="s">
        <v>141</v>
      </c>
      <c r="W27" s="9" t="s">
        <v>77</v>
      </c>
      <c r="X27" s="8">
        <f t="shared" si="2"/>
        <v>74.28</v>
      </c>
      <c r="Y27" s="8">
        <v>25.72</v>
      </c>
      <c r="AB27" s="5"/>
    </row>
    <row r="28" spans="1:28" s="4" customFormat="1" ht="15" thickBot="1" x14ac:dyDescent="0.4">
      <c r="A28" s="12"/>
      <c r="B28" s="8" t="s">
        <v>37</v>
      </c>
      <c r="C28" s="2">
        <v>362</v>
      </c>
      <c r="D28" s="2" t="s">
        <v>9</v>
      </c>
      <c r="E28" s="2" t="s">
        <v>38</v>
      </c>
      <c r="F28" s="2">
        <v>4</v>
      </c>
      <c r="G28" s="2" t="s">
        <v>39</v>
      </c>
      <c r="H28" s="2">
        <v>2</v>
      </c>
      <c r="I28" s="2" t="s">
        <v>12</v>
      </c>
      <c r="J28" s="2">
        <v>776.17</v>
      </c>
      <c r="K28" s="6">
        <v>34.144579999999998</v>
      </c>
      <c r="L28" s="6">
        <v>2.97275134496335</v>
      </c>
      <c r="M28" s="6">
        <f t="shared" si="0"/>
        <v>69.666126189765393</v>
      </c>
      <c r="N28" s="2" t="s">
        <v>64</v>
      </c>
      <c r="O28" s="6">
        <v>9892.7639999999992</v>
      </c>
      <c r="P28" s="2">
        <v>14.22</v>
      </c>
      <c r="Q28" s="8" t="s">
        <v>92</v>
      </c>
      <c r="R28" s="2">
        <v>22878</v>
      </c>
      <c r="S28" s="2">
        <v>13.18</v>
      </c>
      <c r="T28" s="2">
        <v>0</v>
      </c>
      <c r="U28" s="8" t="s">
        <v>109</v>
      </c>
      <c r="V28" s="9" t="s">
        <v>142</v>
      </c>
      <c r="W28" s="9" t="s">
        <v>77</v>
      </c>
      <c r="X28" s="8">
        <f t="shared" si="2"/>
        <v>73.710000000000008</v>
      </c>
      <c r="Y28" s="8">
        <v>26.29</v>
      </c>
    </row>
    <row r="29" spans="1:28" s="4" customFormat="1" x14ac:dyDescent="0.35">
      <c r="A29" s="10" t="s">
        <v>69</v>
      </c>
      <c r="B29" s="8" t="s">
        <v>40</v>
      </c>
      <c r="C29" s="2">
        <v>362</v>
      </c>
      <c r="D29" s="2" t="s">
        <v>9</v>
      </c>
      <c r="E29" s="2" t="s">
        <v>38</v>
      </c>
      <c r="F29" s="2">
        <v>7</v>
      </c>
      <c r="G29" s="2" t="s">
        <v>39</v>
      </c>
      <c r="H29" s="2" t="s">
        <v>32</v>
      </c>
      <c r="I29" s="2" t="s">
        <v>12</v>
      </c>
      <c r="J29" s="2">
        <v>802.55</v>
      </c>
      <c r="K29" s="6">
        <v>43.77</v>
      </c>
      <c r="L29" s="6">
        <v>2.5382543779584004</v>
      </c>
      <c r="M29" s="6">
        <f t="shared" si="0"/>
        <v>64.473590609994659</v>
      </c>
      <c r="N29" s="2" t="s">
        <v>66</v>
      </c>
      <c r="O29" s="6">
        <v>10165.0278</v>
      </c>
      <c r="P29" s="2">
        <v>14.22</v>
      </c>
      <c r="Q29" s="8" t="s">
        <v>85</v>
      </c>
      <c r="R29" s="2">
        <v>10083</v>
      </c>
      <c r="S29" s="2">
        <v>13.72</v>
      </c>
      <c r="T29" s="2">
        <v>0</v>
      </c>
      <c r="U29" s="8" t="s">
        <v>110</v>
      </c>
      <c r="V29" s="9" t="s">
        <v>143</v>
      </c>
      <c r="W29" s="9" t="s">
        <v>77</v>
      </c>
      <c r="X29" s="8">
        <f t="shared" si="2"/>
        <v>67.77000000000001</v>
      </c>
      <c r="Y29" s="8">
        <v>32.229999999999997</v>
      </c>
    </row>
    <row r="30" spans="1:28" s="4" customFormat="1" x14ac:dyDescent="0.35">
      <c r="A30" s="11"/>
      <c r="B30" s="8" t="s">
        <v>41</v>
      </c>
      <c r="C30" s="2">
        <v>362</v>
      </c>
      <c r="D30" s="2" t="s">
        <v>9</v>
      </c>
      <c r="E30" s="2" t="s">
        <v>38</v>
      </c>
      <c r="F30" s="2">
        <v>14</v>
      </c>
      <c r="G30" s="2" t="s">
        <v>39</v>
      </c>
      <c r="H30" s="2">
        <v>2</v>
      </c>
      <c r="I30" s="2" t="s">
        <v>12</v>
      </c>
      <c r="J30" s="2">
        <v>871.87</v>
      </c>
      <c r="K30" s="6">
        <v>34.57</v>
      </c>
      <c r="L30" s="6">
        <v>2.953547642714176</v>
      </c>
      <c r="M30" s="6">
        <f t="shared" si="0"/>
        <v>69.468898058994341</v>
      </c>
      <c r="N30" s="2" t="s">
        <v>66</v>
      </c>
      <c r="O30" s="6">
        <v>11355.682499999999</v>
      </c>
      <c r="P30" s="2">
        <v>14.22</v>
      </c>
      <c r="Q30" s="8" t="s">
        <v>82</v>
      </c>
      <c r="R30" s="2">
        <v>31864</v>
      </c>
      <c r="S30" s="2">
        <v>13.45</v>
      </c>
      <c r="T30" s="2">
        <v>0</v>
      </c>
      <c r="U30" s="8" t="s">
        <v>111</v>
      </c>
      <c r="V30" s="9" t="s">
        <v>144</v>
      </c>
      <c r="W30" s="9" t="s">
        <v>77</v>
      </c>
      <c r="X30" s="8">
        <f t="shared" si="2"/>
        <v>68.72</v>
      </c>
      <c r="Y30" s="8">
        <v>31.28</v>
      </c>
    </row>
    <row r="31" spans="1:28" s="4" customFormat="1" x14ac:dyDescent="0.35">
      <c r="A31" s="11"/>
      <c r="B31" s="8" t="s">
        <v>42</v>
      </c>
      <c r="C31" s="2">
        <v>362</v>
      </c>
      <c r="D31" s="2" t="s">
        <v>9</v>
      </c>
      <c r="E31" s="2" t="s">
        <v>38</v>
      </c>
      <c r="F31" s="2">
        <v>20</v>
      </c>
      <c r="G31" s="2" t="s">
        <v>39</v>
      </c>
      <c r="H31" s="2">
        <v>1</v>
      </c>
      <c r="I31" s="2" t="s">
        <v>12</v>
      </c>
      <c r="J31" s="2">
        <v>929.81</v>
      </c>
      <c r="K31" s="6">
        <v>39.15</v>
      </c>
      <c r="L31" s="6">
        <v>2.7468038217814095</v>
      </c>
      <c r="M31" s="6">
        <f t="shared" si="0"/>
        <v>67.170912078882495</v>
      </c>
      <c r="N31" s="2" t="s">
        <v>64</v>
      </c>
      <c r="O31" s="6">
        <v>10278.3002</v>
      </c>
      <c r="P31" s="2">
        <v>14.22</v>
      </c>
      <c r="Q31" s="8" t="s">
        <v>93</v>
      </c>
      <c r="R31" s="2">
        <v>32360</v>
      </c>
      <c r="S31" s="2">
        <v>13.48</v>
      </c>
      <c r="T31" s="2">
        <v>10</v>
      </c>
      <c r="U31" s="8" t="s">
        <v>112</v>
      </c>
      <c r="V31" s="9" t="s">
        <v>145</v>
      </c>
      <c r="W31" s="9" t="s">
        <v>77</v>
      </c>
      <c r="X31" s="8">
        <f t="shared" si="2"/>
        <v>71.58</v>
      </c>
      <c r="Y31" s="8">
        <v>28.42</v>
      </c>
    </row>
    <row r="32" spans="1:28" s="4" customFormat="1" x14ac:dyDescent="0.35">
      <c r="A32" s="11"/>
      <c r="B32" s="8" t="s">
        <v>43</v>
      </c>
      <c r="C32" s="2">
        <v>362</v>
      </c>
      <c r="D32" s="2" t="s">
        <v>9</v>
      </c>
      <c r="E32" s="2" t="s">
        <v>38</v>
      </c>
      <c r="F32" s="2">
        <v>24</v>
      </c>
      <c r="G32" s="2" t="s">
        <v>39</v>
      </c>
      <c r="H32" s="2">
        <v>3</v>
      </c>
      <c r="I32" s="2" t="s">
        <v>12</v>
      </c>
      <c r="J32" s="2">
        <v>971.26</v>
      </c>
      <c r="K32" s="6">
        <v>31.113420000000001</v>
      </c>
      <c r="L32" s="6">
        <v>3.109579641963037</v>
      </c>
      <c r="M32" s="6">
        <f t="shared" si="0"/>
        <v>71.000882900559148</v>
      </c>
      <c r="N32" s="2" t="s">
        <v>64</v>
      </c>
      <c r="O32" s="6">
        <v>10786.429499999998</v>
      </c>
      <c r="P32" s="2">
        <v>14.22</v>
      </c>
      <c r="Q32" s="8" t="s">
        <v>82</v>
      </c>
      <c r="R32" s="2">
        <v>13428</v>
      </c>
      <c r="S32" s="2">
        <v>10.51</v>
      </c>
      <c r="T32" s="2">
        <v>10</v>
      </c>
      <c r="U32" s="8" t="s">
        <v>113</v>
      </c>
      <c r="V32" s="9" t="s">
        <v>146</v>
      </c>
      <c r="W32" s="9" t="s">
        <v>77</v>
      </c>
      <c r="X32" s="8">
        <f t="shared" si="2"/>
        <v>73.09</v>
      </c>
      <c r="Y32" s="8">
        <v>26.91</v>
      </c>
    </row>
    <row r="33" spans="1:25" s="4" customFormat="1" x14ac:dyDescent="0.35">
      <c r="A33" s="11"/>
      <c r="B33" s="8" t="s">
        <v>44</v>
      </c>
      <c r="C33" s="2">
        <v>362</v>
      </c>
      <c r="D33" s="2" t="s">
        <v>9</v>
      </c>
      <c r="E33" s="2" t="s">
        <v>38</v>
      </c>
      <c r="F33" s="2">
        <v>30</v>
      </c>
      <c r="G33" s="2" t="s">
        <v>39</v>
      </c>
      <c r="H33" s="2">
        <v>2</v>
      </c>
      <c r="I33" s="2" t="s">
        <v>12</v>
      </c>
      <c r="J33" s="2">
        <v>1027.9100000000001</v>
      </c>
      <c r="K33" s="6">
        <v>35.97</v>
      </c>
      <c r="L33" s="6">
        <v>2.8903508415556889</v>
      </c>
      <c r="M33" s="6">
        <f t="shared" si="0"/>
        <v>68.801343120412298</v>
      </c>
      <c r="N33" s="2" t="s">
        <v>64</v>
      </c>
      <c r="O33" s="6">
        <v>12391.738799999999</v>
      </c>
      <c r="P33" s="2">
        <v>14.22</v>
      </c>
      <c r="Q33" s="8" t="s">
        <v>93</v>
      </c>
      <c r="R33" s="2">
        <v>33593</v>
      </c>
      <c r="S33" s="2">
        <v>13.59</v>
      </c>
      <c r="T33" s="2">
        <v>10</v>
      </c>
      <c r="U33" s="8" t="s">
        <v>121</v>
      </c>
      <c r="V33" s="9" t="s">
        <v>147</v>
      </c>
      <c r="W33" s="9" t="s">
        <v>77</v>
      </c>
      <c r="X33" s="8">
        <f t="shared" si="2"/>
        <v>70.27</v>
      </c>
      <c r="Y33" s="2">
        <v>29.73</v>
      </c>
    </row>
    <row r="34" spans="1:25" s="4" customFormat="1" x14ac:dyDescent="0.35">
      <c r="A34" s="11"/>
      <c r="B34" s="8" t="s">
        <v>45</v>
      </c>
      <c r="C34" s="2">
        <v>362</v>
      </c>
      <c r="D34" s="2" t="s">
        <v>9</v>
      </c>
      <c r="E34" s="2" t="s">
        <v>38</v>
      </c>
      <c r="F34" s="2">
        <v>37</v>
      </c>
      <c r="G34" s="2" t="s">
        <v>39</v>
      </c>
      <c r="H34" s="2">
        <v>2</v>
      </c>
      <c r="I34" s="2" t="s">
        <v>12</v>
      </c>
      <c r="J34" s="2">
        <v>1095.74</v>
      </c>
      <c r="K34" s="6">
        <v>32.253270000000001</v>
      </c>
      <c r="L34" s="6">
        <v>3.0581261606769639</v>
      </c>
      <c r="M34" s="6">
        <f t="shared" si="0"/>
        <v>70.512967932179151</v>
      </c>
      <c r="N34" s="2" t="s">
        <v>64</v>
      </c>
      <c r="O34" s="6">
        <v>7531.4250000000002</v>
      </c>
      <c r="P34" s="2">
        <v>14.22</v>
      </c>
      <c r="Q34" s="8" t="s">
        <v>89</v>
      </c>
      <c r="R34" s="2">
        <v>8502</v>
      </c>
      <c r="S34" s="2">
        <v>9.7799999999999994</v>
      </c>
      <c r="T34" s="2">
        <v>0</v>
      </c>
      <c r="U34" s="8" t="s">
        <v>114</v>
      </c>
      <c r="V34" s="9" t="s">
        <v>148</v>
      </c>
      <c r="W34" s="9" t="s">
        <v>77</v>
      </c>
      <c r="X34" s="8">
        <f t="shared" si="2"/>
        <v>74.789999999999992</v>
      </c>
      <c r="Y34" s="8">
        <v>25.21</v>
      </c>
    </row>
    <row r="35" spans="1:25" s="4" customFormat="1" x14ac:dyDescent="0.35">
      <c r="A35" s="11"/>
      <c r="B35" s="8" t="s">
        <v>46</v>
      </c>
      <c r="C35" s="2">
        <v>362</v>
      </c>
      <c r="D35" s="2" t="s">
        <v>9</v>
      </c>
      <c r="E35" s="2" t="s">
        <v>38</v>
      </c>
      <c r="F35" s="2">
        <v>41</v>
      </c>
      <c r="G35" s="2" t="s">
        <v>39</v>
      </c>
      <c r="H35" s="2">
        <v>1</v>
      </c>
      <c r="I35" s="2" t="s">
        <v>12</v>
      </c>
      <c r="J35" s="2">
        <v>1119.7</v>
      </c>
      <c r="K35" s="6">
        <v>33.388599999999997</v>
      </c>
      <c r="L35" s="6">
        <v>3.0068767147774889</v>
      </c>
      <c r="M35" s="6">
        <f t="shared" si="0"/>
        <v>70.010388612159474</v>
      </c>
      <c r="N35" s="2" t="s">
        <v>64</v>
      </c>
      <c r="O35" s="6">
        <v>11980.584000000001</v>
      </c>
      <c r="P35" s="2">
        <v>14.22</v>
      </c>
      <c r="Q35" s="8" t="s">
        <v>89</v>
      </c>
      <c r="R35" s="2">
        <v>30150</v>
      </c>
      <c r="S35" s="2">
        <v>13.37</v>
      </c>
      <c r="T35" s="2">
        <v>0</v>
      </c>
      <c r="U35" s="8" t="s">
        <v>115</v>
      </c>
      <c r="V35" s="9" t="s">
        <v>149</v>
      </c>
      <c r="W35" s="9" t="s">
        <v>77</v>
      </c>
      <c r="X35" s="8">
        <f t="shared" si="2"/>
        <v>64.69</v>
      </c>
      <c r="Y35" s="8">
        <v>35.31</v>
      </c>
    </row>
    <row r="36" spans="1:25" s="4" customFormat="1" x14ac:dyDescent="0.35">
      <c r="A36" s="11"/>
      <c r="B36" s="13" t="s">
        <v>47</v>
      </c>
      <c r="C36" s="14">
        <v>362</v>
      </c>
      <c r="D36" s="14" t="s">
        <v>9</v>
      </c>
      <c r="E36" s="14" t="s">
        <v>38</v>
      </c>
      <c r="F36" s="14">
        <v>45</v>
      </c>
      <c r="G36" s="14" t="s">
        <v>39</v>
      </c>
      <c r="H36" s="14">
        <v>1</v>
      </c>
      <c r="I36" s="14" t="s">
        <v>12</v>
      </c>
      <c r="J36" s="14">
        <v>1172.8800000000001</v>
      </c>
      <c r="K36" s="34">
        <v>36.340000000000003</v>
      </c>
      <c r="L36" s="34">
        <v>3.0542111188451955</v>
      </c>
      <c r="M36" s="34">
        <f t="shared" si="0"/>
        <v>68.62001256676092</v>
      </c>
      <c r="N36" s="2" t="s">
        <v>64</v>
      </c>
      <c r="O36" s="6">
        <v>8077.19</v>
      </c>
      <c r="P36" s="2">
        <v>14.22</v>
      </c>
      <c r="Q36" s="8" t="s">
        <v>85</v>
      </c>
      <c r="R36" s="2">
        <v>13780</v>
      </c>
      <c r="S36" s="2">
        <v>14.65</v>
      </c>
      <c r="T36" s="14">
        <v>0</v>
      </c>
      <c r="U36" s="14" t="s">
        <v>116</v>
      </c>
      <c r="V36" s="38" t="s">
        <v>150</v>
      </c>
      <c r="W36" s="38" t="s">
        <v>77</v>
      </c>
      <c r="X36" s="14">
        <f t="shared" si="2"/>
        <v>56.1</v>
      </c>
      <c r="Y36" s="14">
        <v>43.9</v>
      </c>
    </row>
    <row r="37" spans="1:25" s="4" customFormat="1" x14ac:dyDescent="0.35">
      <c r="A37" s="11"/>
      <c r="B37" s="13"/>
      <c r="C37" s="14"/>
      <c r="D37" s="14"/>
      <c r="E37" s="14"/>
      <c r="F37" s="14"/>
      <c r="G37" s="14"/>
      <c r="H37" s="14"/>
      <c r="I37" s="14"/>
      <c r="J37" s="14"/>
      <c r="K37" s="34"/>
      <c r="L37" s="34"/>
      <c r="M37" s="34"/>
      <c r="N37" s="2" t="s">
        <v>77</v>
      </c>
      <c r="O37" s="6">
        <v>46906.736400000002</v>
      </c>
      <c r="P37" s="2">
        <v>28.47</v>
      </c>
      <c r="Q37" s="8" t="s">
        <v>83</v>
      </c>
      <c r="R37" s="2">
        <v>133051</v>
      </c>
      <c r="S37" s="2">
        <v>12.65</v>
      </c>
      <c r="T37" s="14"/>
      <c r="U37" s="14"/>
      <c r="V37" s="38"/>
      <c r="W37" s="38"/>
      <c r="X37" s="14"/>
      <c r="Y37" s="14"/>
    </row>
    <row r="38" spans="1:25" s="4" customFormat="1" x14ac:dyDescent="0.35">
      <c r="A38" s="11"/>
      <c r="B38" s="13"/>
      <c r="C38" s="14"/>
      <c r="D38" s="14"/>
      <c r="E38" s="14"/>
      <c r="F38" s="14"/>
      <c r="G38" s="14"/>
      <c r="H38" s="14"/>
      <c r="I38" s="14"/>
      <c r="J38" s="14"/>
      <c r="K38" s="34"/>
      <c r="L38" s="34"/>
      <c r="M38" s="34"/>
      <c r="N38" s="2" t="s">
        <v>78</v>
      </c>
      <c r="O38" s="6">
        <v>49575.39</v>
      </c>
      <c r="P38" s="2">
        <v>56.44</v>
      </c>
      <c r="Q38" s="8" t="s">
        <v>86</v>
      </c>
      <c r="R38" s="2">
        <v>100739</v>
      </c>
      <c r="S38" s="2">
        <v>11.69</v>
      </c>
      <c r="T38" s="14"/>
      <c r="U38" s="14"/>
      <c r="V38" s="38"/>
      <c r="W38" s="38"/>
      <c r="X38" s="14"/>
      <c r="Y38" s="14"/>
    </row>
    <row r="39" spans="1:25" s="4" customFormat="1" x14ac:dyDescent="0.35">
      <c r="A39" s="11"/>
      <c r="B39" s="8" t="s">
        <v>48</v>
      </c>
      <c r="C39" s="2">
        <v>362</v>
      </c>
      <c r="D39" s="2" t="s">
        <v>9</v>
      </c>
      <c r="E39" s="2" t="s">
        <v>38</v>
      </c>
      <c r="F39" s="2">
        <v>46</v>
      </c>
      <c r="G39" s="2" t="s">
        <v>39</v>
      </c>
      <c r="H39" s="2">
        <v>3</v>
      </c>
      <c r="I39" s="2" t="s">
        <v>12</v>
      </c>
      <c r="J39" s="2">
        <v>1184.3900000000001</v>
      </c>
      <c r="K39" s="6">
        <v>27.97</v>
      </c>
      <c r="L39" s="6">
        <v>3.2514754196041888</v>
      </c>
      <c r="M39" s="6">
        <f t="shared" si="0"/>
        <v>72.266416770789945</v>
      </c>
      <c r="N39" s="2" t="s">
        <v>64</v>
      </c>
      <c r="O39" s="6">
        <v>11815.073400000001</v>
      </c>
      <c r="P39" s="2">
        <v>14.22</v>
      </c>
      <c r="Q39" s="8" t="s">
        <v>93</v>
      </c>
      <c r="R39" s="2">
        <v>24133</v>
      </c>
      <c r="S39" s="2">
        <v>11.52</v>
      </c>
      <c r="T39" s="2">
        <v>0</v>
      </c>
      <c r="U39" s="8" t="s">
        <v>117</v>
      </c>
      <c r="V39" s="9" t="s">
        <v>151</v>
      </c>
      <c r="W39" s="9" t="s">
        <v>77</v>
      </c>
      <c r="X39" s="8">
        <f t="shared" si="2"/>
        <v>67.59</v>
      </c>
      <c r="Y39" s="8">
        <v>32.409999999999997</v>
      </c>
    </row>
    <row r="40" spans="1:25" s="4" customFormat="1" ht="15" thickBot="1" x14ac:dyDescent="0.4">
      <c r="A40" s="12"/>
      <c r="B40" s="8" t="s">
        <v>49</v>
      </c>
      <c r="C40" s="2">
        <v>362</v>
      </c>
      <c r="D40" s="2" t="s">
        <v>9</v>
      </c>
      <c r="E40" s="2" t="s">
        <v>38</v>
      </c>
      <c r="F40" s="2">
        <v>51</v>
      </c>
      <c r="G40" s="2" t="s">
        <v>39</v>
      </c>
      <c r="H40" s="2" t="s">
        <v>32</v>
      </c>
      <c r="I40" s="2" t="s">
        <v>12</v>
      </c>
      <c r="J40" s="2">
        <v>1233.1500000000001</v>
      </c>
      <c r="K40" s="6">
        <v>32.12717</v>
      </c>
      <c r="L40" s="6">
        <v>3.0638183868384532</v>
      </c>
      <c r="M40" s="6">
        <f t="shared" si="0"/>
        <v>70.567751484651509</v>
      </c>
      <c r="N40" s="2" t="s">
        <v>64</v>
      </c>
      <c r="O40" s="6">
        <f>113.13*101.47</f>
        <v>11479.301099999999</v>
      </c>
      <c r="P40" s="2">
        <v>14.22</v>
      </c>
      <c r="Q40" s="8" t="s">
        <v>85</v>
      </c>
      <c r="R40" s="2">
        <v>26793</v>
      </c>
      <c r="S40" s="2">
        <v>13.64</v>
      </c>
      <c r="T40" s="2">
        <v>0</v>
      </c>
      <c r="U40" s="8" t="s">
        <v>159</v>
      </c>
      <c r="V40" s="9" t="s">
        <v>152</v>
      </c>
      <c r="W40" s="9" t="s">
        <v>77</v>
      </c>
      <c r="X40" s="8">
        <f t="shared" si="2"/>
        <v>60.74</v>
      </c>
      <c r="Y40" s="8">
        <v>39.26</v>
      </c>
    </row>
    <row r="41" spans="1:25" s="4" customFormat="1" x14ac:dyDescent="0.35">
      <c r="A41" s="10" t="s">
        <v>70</v>
      </c>
      <c r="B41" s="8" t="s">
        <v>50</v>
      </c>
      <c r="C41" s="2">
        <v>362</v>
      </c>
      <c r="D41" s="2" t="s">
        <v>9</v>
      </c>
      <c r="E41" s="2" t="s">
        <v>38</v>
      </c>
      <c r="F41" s="2">
        <v>55</v>
      </c>
      <c r="G41" s="2" t="s">
        <v>39</v>
      </c>
      <c r="H41" s="2">
        <v>6</v>
      </c>
      <c r="I41" s="2" t="s">
        <v>12</v>
      </c>
      <c r="J41" s="2">
        <v>1267.1400000000001</v>
      </c>
      <c r="K41" s="6">
        <v>30.17896</v>
      </c>
      <c r="L41" s="6">
        <v>3.1517617011134371</v>
      </c>
      <c r="M41" s="6">
        <f t="shared" si="0"/>
        <v>71.3889967837775</v>
      </c>
      <c r="N41" s="2" t="s">
        <v>64</v>
      </c>
      <c r="O41" s="6">
        <v>11665.098599999999</v>
      </c>
      <c r="P41" s="2">
        <v>14.22</v>
      </c>
      <c r="Q41" s="8" t="s">
        <v>85</v>
      </c>
      <c r="R41" s="2">
        <v>32933</v>
      </c>
      <c r="S41" s="2">
        <v>9.9600000000000009</v>
      </c>
      <c r="T41" s="2">
        <v>0</v>
      </c>
      <c r="U41" s="8" t="s">
        <v>118</v>
      </c>
      <c r="V41" s="9" t="s">
        <v>153</v>
      </c>
      <c r="W41" s="9" t="s">
        <v>77</v>
      </c>
      <c r="X41" s="8">
        <f t="shared" si="2"/>
        <v>73.289999999999992</v>
      </c>
      <c r="Y41" s="8">
        <v>26.71</v>
      </c>
    </row>
    <row r="42" spans="1:25" s="4" customFormat="1" ht="15" thickBot="1" x14ac:dyDescent="0.4">
      <c r="A42" s="12"/>
      <c r="B42" s="8" t="s">
        <v>51</v>
      </c>
      <c r="C42" s="2">
        <v>362</v>
      </c>
      <c r="D42" s="2" t="s">
        <v>9</v>
      </c>
      <c r="E42" s="2" t="s">
        <v>38</v>
      </c>
      <c r="F42" s="2">
        <v>59</v>
      </c>
      <c r="G42" s="2" t="s">
        <v>39</v>
      </c>
      <c r="H42" s="2">
        <v>1</v>
      </c>
      <c r="I42" s="2" t="s">
        <v>12</v>
      </c>
      <c r="J42" s="2">
        <v>1299.31</v>
      </c>
      <c r="K42" s="6">
        <v>44.448920000000001</v>
      </c>
      <c r="L42" s="6">
        <v>2.5076075406423142</v>
      </c>
      <c r="M42" s="6">
        <f t="shared" si="0"/>
        <v>64.039403014306828</v>
      </c>
      <c r="N42" s="2" t="s">
        <v>64</v>
      </c>
      <c r="O42" s="6">
        <v>7132.1274999999996</v>
      </c>
      <c r="P42" s="2">
        <v>14.22</v>
      </c>
      <c r="Q42" s="8" t="s">
        <v>89</v>
      </c>
      <c r="R42" s="2">
        <v>18350</v>
      </c>
      <c r="S42" s="2">
        <v>10.47</v>
      </c>
      <c r="T42" s="2">
        <v>0</v>
      </c>
      <c r="U42" s="8" t="s">
        <v>122</v>
      </c>
      <c r="V42" s="9" t="s">
        <v>154</v>
      </c>
      <c r="W42" s="9" t="s">
        <v>77</v>
      </c>
      <c r="X42" s="8">
        <f t="shared" si="2"/>
        <v>68.31</v>
      </c>
      <c r="Y42" s="8">
        <v>31.69</v>
      </c>
    </row>
    <row r="43" spans="1:25" s="4" customFormat="1" x14ac:dyDescent="0.35"/>
  </sheetData>
  <mergeCells count="87">
    <mergeCell ref="W36:W38"/>
    <mergeCell ref="T20:T22"/>
    <mergeCell ref="T36:T38"/>
    <mergeCell ref="U10:U12"/>
    <mergeCell ref="V10:V12"/>
    <mergeCell ref="U36:U38"/>
    <mergeCell ref="V36:V38"/>
    <mergeCell ref="U20:U22"/>
    <mergeCell ref="V20:V22"/>
    <mergeCell ref="M36:M38"/>
    <mergeCell ref="N1:V1"/>
    <mergeCell ref="Q2:Q3"/>
    <mergeCell ref="X36:X38"/>
    <mergeCell ref="Y36:Y38"/>
    <mergeCell ref="W20:W22"/>
    <mergeCell ref="X20:X22"/>
    <mergeCell ref="Y20:Y22"/>
    <mergeCell ref="W1:Y1"/>
    <mergeCell ref="W10:W12"/>
    <mergeCell ref="X10:X12"/>
    <mergeCell ref="Y10:Y12"/>
    <mergeCell ref="X2:X3"/>
    <mergeCell ref="Y2:Y3"/>
    <mergeCell ref="W2:W3"/>
    <mergeCell ref="T10:T12"/>
    <mergeCell ref="I36:I38"/>
    <mergeCell ref="J36:J38"/>
    <mergeCell ref="K36:K38"/>
    <mergeCell ref="L36:L38"/>
    <mergeCell ref="I20:I22"/>
    <mergeCell ref="K1:M1"/>
    <mergeCell ref="J1:J3"/>
    <mergeCell ref="J20:J22"/>
    <mergeCell ref="K20:K22"/>
    <mergeCell ref="L20:L22"/>
    <mergeCell ref="K10:K12"/>
    <mergeCell ref="L10:L12"/>
    <mergeCell ref="M2:M3"/>
    <mergeCell ref="M10:M12"/>
    <mergeCell ref="M20:M22"/>
    <mergeCell ref="A29:A40"/>
    <mergeCell ref="E20:E22"/>
    <mergeCell ref="F20:F22"/>
    <mergeCell ref="G20:G22"/>
    <mergeCell ref="H20:H22"/>
    <mergeCell ref="D36:D38"/>
    <mergeCell ref="E36:E38"/>
    <mergeCell ref="F36:F38"/>
    <mergeCell ref="G36:G38"/>
    <mergeCell ref="H36:H38"/>
    <mergeCell ref="B36:B38"/>
    <mergeCell ref="C36:C38"/>
    <mergeCell ref="B20:B22"/>
    <mergeCell ref="C20:C22"/>
    <mergeCell ref="D20:D22"/>
    <mergeCell ref="F10:F12"/>
    <mergeCell ref="G10:G12"/>
    <mergeCell ref="H10:H12"/>
    <mergeCell ref="G2:G3"/>
    <mergeCell ref="H2:H3"/>
    <mergeCell ref="I10:I12"/>
    <mergeCell ref="J10:J12"/>
    <mergeCell ref="A41:A42"/>
    <mergeCell ref="U2:V2"/>
    <mergeCell ref="A4:A8"/>
    <mergeCell ref="K2:K3"/>
    <mergeCell ref="N2:N3"/>
    <mergeCell ref="O2:O3"/>
    <mergeCell ref="P2:P3"/>
    <mergeCell ref="R2:R3"/>
    <mergeCell ref="S2:S3"/>
    <mergeCell ref="T2:T3"/>
    <mergeCell ref="L2:L3"/>
    <mergeCell ref="C2:C3"/>
    <mergeCell ref="D2:D3"/>
    <mergeCell ref="E10:E12"/>
    <mergeCell ref="A1:A3"/>
    <mergeCell ref="E2:E3"/>
    <mergeCell ref="F2:F3"/>
    <mergeCell ref="B1:B3"/>
    <mergeCell ref="C1:I1"/>
    <mergeCell ref="I2:I3"/>
    <mergeCell ref="A9:A18"/>
    <mergeCell ref="A19:A28"/>
    <mergeCell ref="B10:B12"/>
    <mergeCell ref="C10:C12"/>
    <mergeCell ref="D10:D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2022-01-09T00:31:28Z</dcterms:modified>
</cp:coreProperties>
</file>